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RESPALDO\00 YOUTUBE TAX Y ALAN B\"/>
    </mc:Choice>
  </mc:AlternateContent>
  <bookViews>
    <workbookView xWindow="0" yWindow="0" windowWidth="20490" windowHeight="7650"/>
  </bookViews>
  <sheets>
    <sheet name="INTEGRACIÓN" sheetId="1" r:id="rId1"/>
    <sheet name="PLANTILLA S.B.C." sheetId="5" r:id="rId2"/>
    <sheet name="IMSS OBRERO" sheetId="2" r:id="rId3"/>
    <sheet name="IMSS PATRONAL " sheetId="3" r:id="rId4"/>
    <sheet name="NOMINA MASIVA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7" i="5" l="1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D20" i="3" l="1"/>
  <c r="G11" i="3"/>
  <c r="F5" i="3"/>
  <c r="C6" i="2"/>
  <c r="B5" i="5"/>
  <c r="C5" i="5" s="1"/>
  <c r="C6" i="3" s="1"/>
  <c r="F6" i="5"/>
  <c r="F8" i="5" s="1"/>
  <c r="F9" i="5" s="1"/>
  <c r="D6" i="3" s="1"/>
  <c r="D19" i="2"/>
  <c r="F5" i="2"/>
  <c r="D6" i="2" l="1"/>
  <c r="D5" i="5"/>
  <c r="E6" i="3" l="1"/>
  <c r="E6" i="2"/>
  <c r="G14" i="2" l="1"/>
  <c r="G15" i="2"/>
  <c r="G16" i="2"/>
  <c r="G5" i="2"/>
  <c r="G12" i="2" s="1"/>
  <c r="G13" i="2"/>
  <c r="G17" i="2"/>
  <c r="G14" i="3"/>
  <c r="G15" i="3"/>
  <c r="G13" i="3"/>
  <c r="G19" i="3"/>
  <c r="G17" i="3"/>
  <c r="G10" i="3"/>
  <c r="G18" i="3"/>
  <c r="G16" i="3"/>
  <c r="G12" i="3"/>
  <c r="G5" i="3"/>
  <c r="G19" i="2" l="1"/>
  <c r="G20" i="3"/>
  <c r="J18" i="1" l="1"/>
  <c r="H12" i="1"/>
  <c r="H13" i="1" s="1"/>
  <c r="H15" i="1" s="1"/>
  <c r="C15" i="1"/>
  <c r="C13" i="1"/>
  <c r="C12" i="1"/>
</calcChain>
</file>

<file path=xl/sharedStrings.xml><?xml version="1.0" encoding="utf-8"?>
<sst xmlns="http://schemas.openxmlformats.org/spreadsheetml/2006/main" count="140" uniqueCount="76">
  <si>
    <t>REFORMA 2023</t>
  </si>
  <si>
    <t xml:space="preserve">VACACIONES VIGENTE </t>
  </si>
  <si>
    <t>DÍAS AÑO</t>
  </si>
  <si>
    <t>AGUINALDO</t>
  </si>
  <si>
    <t>VACACIONES</t>
  </si>
  <si>
    <t>PRIMA VACACIONAL</t>
  </si>
  <si>
    <t>FACTOR VACACIONAL</t>
  </si>
  <si>
    <t>TOTAL</t>
  </si>
  <si>
    <t>FACTOR INTEGRACIÓN</t>
  </si>
  <si>
    <t xml:space="preserve">SALARIO DIARIO </t>
  </si>
  <si>
    <t xml:space="preserve">SALARIO BASE COTIZACIÓN </t>
  </si>
  <si>
    <t>3(UMA)</t>
  </si>
  <si>
    <t>EXCEDENTE</t>
  </si>
  <si>
    <t>Dias Laborados</t>
  </si>
  <si>
    <t>UMA</t>
  </si>
  <si>
    <t>SD</t>
  </si>
  <si>
    <t xml:space="preserve">En este apartado poner el SBC y se generaran automaticamente el IMSS  a pagar en el periodo </t>
  </si>
  <si>
    <t>Tabla de clase de prima media</t>
  </si>
  <si>
    <t>salario mensual</t>
  </si>
  <si>
    <t>Prima media</t>
  </si>
  <si>
    <t>En por cientos</t>
  </si>
  <si>
    <t>Clase I</t>
  </si>
  <si>
    <t xml:space="preserve">Seguro </t>
  </si>
  <si>
    <t xml:space="preserve">prestaciones </t>
  </si>
  <si>
    <t>cuotas trabajador</t>
  </si>
  <si>
    <t>base salarial</t>
  </si>
  <si>
    <t xml:space="preserve">importe </t>
  </si>
  <si>
    <t>Clase II</t>
  </si>
  <si>
    <t>riesgos de treabajo</t>
  </si>
  <si>
    <t xml:space="preserve">en especie y dinero </t>
  </si>
  <si>
    <t>salario base de cotizacion (SBC)</t>
  </si>
  <si>
    <t>Clase III</t>
  </si>
  <si>
    <t xml:space="preserve">enfermedades y maternidad </t>
  </si>
  <si>
    <t>en especie</t>
  </si>
  <si>
    <t>Cuota fija por cada trabajador hasta por tres SMGVDF (UMA)</t>
  </si>
  <si>
    <t>SMGVDF (UMA)</t>
  </si>
  <si>
    <t>Clase IV</t>
  </si>
  <si>
    <t>cuota adicional por la diferencia del SBC y de tres VSMGVDF (UMA)</t>
  </si>
  <si>
    <t>SBC VS 3 UMA</t>
  </si>
  <si>
    <t>Clase V</t>
  </si>
  <si>
    <t>Gastos medicos para pensionados y beneficiarios</t>
  </si>
  <si>
    <t>SBC</t>
  </si>
  <si>
    <t xml:space="preserve">En dinero </t>
  </si>
  <si>
    <t>Invalidez y vida</t>
  </si>
  <si>
    <t>Retiro, cesantia en edad avanzada y vejez (cv)</t>
  </si>
  <si>
    <t>retiro</t>
  </si>
  <si>
    <t>CV</t>
  </si>
  <si>
    <t>guarderias y prestaciones sociales</t>
  </si>
  <si>
    <t>total</t>
  </si>
  <si>
    <t>Monto a pagar</t>
  </si>
  <si>
    <t>INFO</t>
  </si>
  <si>
    <t>ACTUALIZAR UMA CADA AÑO</t>
  </si>
  <si>
    <t>PONER SOLO EL SALARIO MENSUAL OARA OBTENER EL S.D.I</t>
  </si>
  <si>
    <t xml:space="preserve">Años de antigüedad vacaciones </t>
  </si>
  <si>
    <t xml:space="preserve">dias de vacaciones </t>
  </si>
  <si>
    <t>factor vacaciones (%)</t>
  </si>
  <si>
    <t>SALARIO DIARIO</t>
  </si>
  <si>
    <t xml:space="preserve">salario mensual </t>
  </si>
  <si>
    <t xml:space="preserve">Salario diario </t>
  </si>
  <si>
    <t xml:space="preserve">factor </t>
  </si>
  <si>
    <t>antigüedad (años)</t>
  </si>
  <si>
    <t xml:space="preserve">prima vacacional </t>
  </si>
  <si>
    <t xml:space="preserve">aguinaldo (dias) </t>
  </si>
  <si>
    <t>factor</t>
  </si>
  <si>
    <t>IMSS (S.B.C.) 2023</t>
  </si>
  <si>
    <t>IMSS (S.B.C) 2023</t>
  </si>
  <si>
    <t>Calculo Cuotas IMSS obrero 2020</t>
  </si>
  <si>
    <t>PRIMA DE RIESGO</t>
  </si>
  <si>
    <t>cuotas patron</t>
  </si>
  <si>
    <t>conforme a su siniestro</t>
  </si>
  <si>
    <t>en es´pecie</t>
  </si>
  <si>
    <t>cv</t>
  </si>
  <si>
    <t>Infonavit</t>
  </si>
  <si>
    <t>Colocar Prima asignada por el IMSS</t>
  </si>
  <si>
    <t>Calculo Cuotas IMSS obrero 2023 PEREZ LOPEZ MAGDALENA</t>
  </si>
  <si>
    <t>Salario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</si>
</sst>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[$$-80A]* #,##0.00_-;\-[$$-80A]* #,##0.00_-;_-[$$-80A]* &quot;-&quot;??_-;_-@_-"/>
    <numFmt numFmtId="166" formatCode="0.000%"/>
    <numFmt numFmtId="167" formatCode="_-[$$-80A]* #,##0.000_-;\-[$$-80A]* #,##0.000_-;_-[$$-80A]* &quot;-&quot;?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800000"/>
      <name val="Segoe UI"/>
      <family val="2"/>
    </font>
    <font>
      <b/>
      <sz val="12"/>
      <color rgb="FF3A3A3A"/>
      <name val="Segoe UI"/>
      <family val="2"/>
    </font>
    <font>
      <sz val="12"/>
      <color rgb="FF3A3A3A"/>
      <name val="Segoe U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FF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rgb="FFFFFF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9" fontId="0" fillId="0" borderId="0" xfId="0" applyNumberFormat="1"/>
    <xf numFmtId="0" fontId="2" fillId="0" borderId="0" xfId="0" applyFont="1"/>
    <xf numFmtId="0" fontId="0" fillId="3" borderId="0" xfId="0" applyFill="1"/>
    <xf numFmtId="0" fontId="0" fillId="0" borderId="1" xfId="0" applyBorder="1"/>
    <xf numFmtId="164" fontId="7" fillId="0" borderId="0" xfId="0" applyNumberFormat="1" applyFont="1"/>
    <xf numFmtId="44" fontId="4" fillId="0" borderId="0" xfId="2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43" fontId="0" fillId="0" borderId="3" xfId="1" applyFont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9" fillId="4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10" fontId="0" fillId="0" borderId="7" xfId="0" applyNumberFormat="1" applyBorder="1" applyAlignment="1">
      <alignment horizontal="center"/>
    </xf>
    <xf numFmtId="0" fontId="0" fillId="0" borderId="7" xfId="0" applyBorder="1" applyAlignment="1">
      <alignment wrapText="1"/>
    </xf>
    <xf numFmtId="166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12" fillId="6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6" borderId="7" xfId="0" applyFill="1" applyBorder="1"/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10" fontId="14" fillId="2" borderId="0" xfId="0" applyNumberFormat="1" applyFont="1" applyFill="1" applyAlignment="1">
      <alignment horizontal="center"/>
    </xf>
    <xf numFmtId="0" fontId="0" fillId="8" borderId="0" xfId="0" applyFill="1"/>
    <xf numFmtId="0" fontId="14" fillId="8" borderId="0" xfId="0" applyFont="1" applyFill="1" applyAlignment="1">
      <alignment horizontal="center"/>
    </xf>
    <xf numFmtId="0" fontId="16" fillId="4" borderId="0" xfId="0" applyFont="1" applyFill="1" applyAlignment="1">
      <alignment horizontal="center" wrapText="1"/>
    </xf>
    <xf numFmtId="10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Border="1"/>
    <xf numFmtId="0" fontId="17" fillId="8" borderId="0" xfId="0" applyFont="1" applyFill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44" fontId="0" fillId="0" borderId="4" xfId="2" applyFont="1" applyBorder="1"/>
    <xf numFmtId="165" fontId="0" fillId="0" borderId="4" xfId="2" applyNumberFormat="1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wrapText="1"/>
    </xf>
    <xf numFmtId="10" fontId="0" fillId="0" borderId="0" xfId="0" applyNumberFormat="1" applyBorder="1"/>
    <xf numFmtId="0" fontId="0" fillId="3" borderId="4" xfId="0" applyFill="1" applyBorder="1" applyAlignment="1">
      <alignment horizontal="center" vertical="center"/>
    </xf>
    <xf numFmtId="9" fontId="0" fillId="3" borderId="4" xfId="3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65" fontId="0" fillId="3" borderId="0" xfId="0" applyNumberFormat="1" applyFill="1" applyAlignment="1">
      <alignment horizontal="left"/>
    </xf>
    <xf numFmtId="43" fontId="0" fillId="0" borderId="7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/>
    </xf>
    <xf numFmtId="43" fontId="0" fillId="6" borderId="7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right"/>
    </xf>
    <xf numFmtId="43" fontId="0" fillId="3" borderId="4" xfId="1" applyFont="1" applyFill="1" applyBorder="1" applyAlignment="1" applyProtection="1">
      <alignment horizontal="center"/>
    </xf>
    <xf numFmtId="0" fontId="19" fillId="10" borderId="0" xfId="0" applyFont="1" applyFill="1" applyBorder="1"/>
    <xf numFmtId="0" fontId="0" fillId="0" borderId="0" xfId="0" applyNumberFormat="1"/>
    <xf numFmtId="0" fontId="0" fillId="0" borderId="4" xfId="0" applyNumberFormat="1" applyBorder="1" applyAlignment="1">
      <alignment horizontal="center"/>
    </xf>
    <xf numFmtId="0" fontId="17" fillId="2" borderId="0" xfId="0" applyNumberFormat="1" applyFont="1" applyFill="1"/>
    <xf numFmtId="164" fontId="0" fillId="0" borderId="4" xfId="0" applyNumberFormat="1" applyBorder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9" borderId="10" xfId="0" applyFont="1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166" fontId="0" fillId="0" borderId="7" xfId="0" applyNumberFormat="1" applyBorder="1" applyAlignment="1">
      <alignment horizontal="center"/>
    </xf>
    <xf numFmtId="0" fontId="0" fillId="0" borderId="7" xfId="3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166" fontId="0" fillId="0" borderId="7" xfId="0" applyNumberFormat="1" applyBorder="1" applyAlignment="1">
      <alignment horizontal="center" vertical="center"/>
    </xf>
    <xf numFmtId="9" fontId="0" fillId="0" borderId="7" xfId="3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623886</xdr:colOff>
      <xdr:row>6</xdr:row>
      <xdr:rowOff>63499</xdr:rowOff>
    </xdr:from>
    <xdr:to>
      <xdr:col>5</xdr:col>
      <xdr:colOff>1023938</xdr:colOff>
      <xdr:row>14</xdr:row>
      <xdr:rowOff>201613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49" y="1206499"/>
          <a:ext cx="2249489" cy="2249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95250</xdr:rowOff>
    </xdr:from>
    <xdr:to>
      <xdr:col>7</xdr:col>
      <xdr:colOff>447675</xdr:colOff>
      <xdr:row>5</xdr:row>
      <xdr:rowOff>95250</xdr:rowOff>
    </xdr:to>
    <xdr:cxnSp macro="">
      <xdr:nvCxnSpPr>
        <xdr:cNvPr id="2" name="Conector recto de flecha 1"/>
        <xdr:cNvCxnSpPr/>
      </xdr:nvCxnSpPr>
      <xdr:spPr>
        <a:xfrm>
          <a:off x="6248400" y="1143000"/>
          <a:ext cx="2000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18</xdr:row>
      <xdr:rowOff>152400</xdr:rowOff>
    </xdr:from>
    <xdr:to>
      <xdr:col>8</xdr:col>
      <xdr:colOff>0</xdr:colOff>
      <xdr:row>18</xdr:row>
      <xdr:rowOff>152400</xdr:rowOff>
    </xdr:to>
    <xdr:cxnSp macro="">
      <xdr:nvCxnSpPr>
        <xdr:cNvPr id="3" name="Conector recto de flecha 2"/>
        <xdr:cNvCxnSpPr/>
      </xdr:nvCxnSpPr>
      <xdr:spPr>
        <a:xfrm>
          <a:off x="7848600" y="6134100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2</xdr:row>
      <xdr:rowOff>209550</xdr:rowOff>
    </xdr:from>
    <xdr:to>
      <xdr:col>8</xdr:col>
      <xdr:colOff>476250</xdr:colOff>
      <xdr:row>3</xdr:row>
      <xdr:rowOff>161925</xdr:rowOff>
    </xdr:to>
    <xdr:sp macro="" textlink="">
      <xdr:nvSpPr>
        <xdr:cNvPr id="5" name="Flecha doblada 4"/>
        <xdr:cNvSpPr/>
      </xdr:nvSpPr>
      <xdr:spPr>
        <a:xfrm>
          <a:off x="5838825" y="590550"/>
          <a:ext cx="3162300" cy="219075"/>
        </a:xfrm>
        <a:prstGeom prst="ben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95250</xdr:rowOff>
    </xdr:from>
    <xdr:to>
      <xdr:col>7</xdr:col>
      <xdr:colOff>447675</xdr:colOff>
      <xdr:row>5</xdr:row>
      <xdr:rowOff>95250</xdr:rowOff>
    </xdr:to>
    <xdr:cxnSp macro="">
      <xdr:nvCxnSpPr>
        <xdr:cNvPr id="2" name="Conector recto de flecha 1"/>
        <xdr:cNvCxnSpPr/>
      </xdr:nvCxnSpPr>
      <xdr:spPr>
        <a:xfrm>
          <a:off x="6305550" y="1143000"/>
          <a:ext cx="2438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19</xdr:row>
      <xdr:rowOff>152400</xdr:rowOff>
    </xdr:from>
    <xdr:to>
      <xdr:col>8</xdr:col>
      <xdr:colOff>0</xdr:colOff>
      <xdr:row>19</xdr:row>
      <xdr:rowOff>152400</xdr:rowOff>
    </xdr:to>
    <xdr:cxnSp macro="">
      <xdr:nvCxnSpPr>
        <xdr:cNvPr id="3" name="Conector recto de flecha 2"/>
        <xdr:cNvCxnSpPr/>
      </xdr:nvCxnSpPr>
      <xdr:spPr>
        <a:xfrm>
          <a:off x="8343900" y="6038850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6</xdr:row>
      <xdr:rowOff>190500</xdr:rowOff>
    </xdr:from>
    <xdr:to>
      <xdr:col>7</xdr:col>
      <xdr:colOff>542925</xdr:colOff>
      <xdr:row>9</xdr:row>
      <xdr:rowOff>219075</xdr:rowOff>
    </xdr:to>
    <xdr:cxnSp macro="">
      <xdr:nvCxnSpPr>
        <xdr:cNvPr id="6" name="Conector angular 5"/>
        <xdr:cNvCxnSpPr/>
      </xdr:nvCxnSpPr>
      <xdr:spPr>
        <a:xfrm>
          <a:off x="3705225" y="1847850"/>
          <a:ext cx="5133975" cy="666750"/>
        </a:xfrm>
        <a:prstGeom prst="bentConnector3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8"/>
  <sheetViews>
    <sheetView showGridLines="0" tabSelected="1" topLeftCell="A5" zoomScale="120" zoomScaleNormal="120" workbookViewId="0">
      <selection activeCell="J18" sqref="J18"/>
    </sheetView>
  </sheetViews>
  <sheetFormatPr baseColWidth="10" defaultRowHeight="15" x14ac:dyDescent="0.25"/>
  <cols>
    <col min="1" max="1" width="2.85546875" customWidth="1"/>
    <col min="2" max="2" width="22.7109375" customWidth="1"/>
    <col min="4" max="4" width="13.5703125" customWidth="1"/>
    <col min="5" max="5" width="14.140625" customWidth="1"/>
    <col min="6" max="6" width="16.140625" customWidth="1"/>
    <col min="7" max="7" width="22.5703125" customWidth="1"/>
  </cols>
  <sheetData>
    <row r="5" spans="2:10" x14ac:dyDescent="0.25">
      <c r="B5" s="85" t="s">
        <v>1</v>
      </c>
      <c r="C5" s="85"/>
      <c r="D5" s="85"/>
      <c r="E5" s="85"/>
      <c r="F5" s="7"/>
      <c r="G5" s="86" t="s">
        <v>0</v>
      </c>
      <c r="H5" s="86"/>
      <c r="I5" s="86"/>
      <c r="J5" s="86"/>
    </row>
    <row r="6" spans="2:10" x14ac:dyDescent="0.25">
      <c r="B6" s="85"/>
      <c r="C6" s="85"/>
      <c r="D6" s="85"/>
      <c r="E6" s="85"/>
      <c r="F6" s="7"/>
      <c r="G6" s="86"/>
      <c r="H6" s="86"/>
      <c r="I6" s="86"/>
      <c r="J6" s="86"/>
    </row>
    <row r="8" spans="2:10" x14ac:dyDescent="0.25">
      <c r="B8" s="2" t="s">
        <v>2</v>
      </c>
      <c r="C8" s="6">
        <v>365</v>
      </c>
      <c r="G8" s="2" t="s">
        <v>2</v>
      </c>
      <c r="H8" s="6">
        <v>365</v>
      </c>
    </row>
    <row r="9" spans="2:10" x14ac:dyDescent="0.25">
      <c r="B9" s="2" t="s">
        <v>3</v>
      </c>
      <c r="C9" s="6">
        <v>15</v>
      </c>
      <c r="G9" s="2" t="s">
        <v>3</v>
      </c>
      <c r="H9" s="6">
        <v>15</v>
      </c>
    </row>
    <row r="10" spans="2:10" x14ac:dyDescent="0.25">
      <c r="B10" s="2" t="s">
        <v>4</v>
      </c>
      <c r="C10">
        <v>6</v>
      </c>
      <c r="G10" s="2" t="s">
        <v>4</v>
      </c>
      <c r="H10">
        <v>12</v>
      </c>
    </row>
    <row r="11" spans="2:10" ht="31.5" customHeight="1" x14ac:dyDescent="0.25">
      <c r="B11" s="3" t="s">
        <v>5</v>
      </c>
      <c r="C11" s="5">
        <v>0.25</v>
      </c>
      <c r="G11" s="3" t="s">
        <v>5</v>
      </c>
      <c r="H11" s="5">
        <v>0.25</v>
      </c>
    </row>
    <row r="12" spans="2:10" ht="45" x14ac:dyDescent="0.25">
      <c r="B12" s="4" t="s">
        <v>6</v>
      </c>
      <c r="C12" s="6">
        <f>C10*C11</f>
        <v>1.5</v>
      </c>
      <c r="G12" s="4" t="s">
        <v>6</v>
      </c>
      <c r="H12" s="6">
        <f>H10*H11</f>
        <v>3</v>
      </c>
    </row>
    <row r="13" spans="2:10" x14ac:dyDescent="0.25">
      <c r="B13" s="2" t="s">
        <v>7</v>
      </c>
      <c r="C13">
        <f>C8+C9+C12</f>
        <v>381.5</v>
      </c>
      <c r="G13" s="2" t="s">
        <v>7</v>
      </c>
      <c r="H13">
        <f>H8+H9+H12</f>
        <v>383</v>
      </c>
    </row>
    <row r="14" spans="2:10" x14ac:dyDescent="0.25">
      <c r="B14" s="2" t="s">
        <v>2</v>
      </c>
      <c r="C14" s="8">
        <v>365</v>
      </c>
      <c r="G14" s="2" t="s">
        <v>2</v>
      </c>
      <c r="H14" s="8">
        <v>365</v>
      </c>
    </row>
    <row r="15" spans="2:10" ht="18.75" x14ac:dyDescent="0.3">
      <c r="B15" s="2" t="s">
        <v>8</v>
      </c>
      <c r="C15" s="9">
        <f>C13/C14</f>
        <v>1.0452054794520549</v>
      </c>
      <c r="G15" s="2" t="s">
        <v>8</v>
      </c>
      <c r="H15" s="9">
        <f>H13/H14</f>
        <v>1.0493150684931507</v>
      </c>
    </row>
    <row r="16" spans="2:10" x14ac:dyDescent="0.25">
      <c r="B16" s="2"/>
    </row>
    <row r="17" spans="3:10" x14ac:dyDescent="0.25">
      <c r="C17" t="s">
        <v>9</v>
      </c>
      <c r="E17" s="10">
        <v>250</v>
      </c>
      <c r="H17" t="s">
        <v>9</v>
      </c>
      <c r="J17" s="10">
        <v>250</v>
      </c>
    </row>
    <row r="18" spans="3:10" x14ac:dyDescent="0.25">
      <c r="C18" t="s">
        <v>10</v>
      </c>
      <c r="E18" s="10">
        <f>C15*E17</f>
        <v>261.30136986301375</v>
      </c>
      <c r="H18" t="s">
        <v>10</v>
      </c>
      <c r="J18" s="10">
        <f>H15*J17</f>
        <v>262.32876712328766</v>
      </c>
    </row>
  </sheetData>
  <mergeCells count="2">
    <mergeCell ref="B5:E6"/>
    <mergeCell ref="G5:J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zoomScale="80" zoomScaleNormal="80" workbookViewId="0">
      <selection activeCell="D5" sqref="D5"/>
    </sheetView>
  </sheetViews>
  <sheetFormatPr baseColWidth="10" defaultColWidth="10.85546875" defaultRowHeight="15" x14ac:dyDescent="0.25"/>
  <cols>
    <col min="1" max="1" width="19.5703125" style="48" bestFit="1" customWidth="1"/>
    <col min="2" max="2" width="20" style="1" customWidth="1"/>
    <col min="3" max="3" width="14.140625" style="1" customWidth="1"/>
    <col min="4" max="4" width="23.42578125" style="1" customWidth="1"/>
    <col min="5" max="5" width="22.140625" style="1" customWidth="1"/>
    <col min="6" max="6" width="14.28515625" customWidth="1"/>
    <col min="8" max="10" width="11.42578125" style="54" hidden="1" customWidth="1"/>
    <col min="11" max="11" width="33.42578125" style="1" customWidth="1"/>
    <col min="12" max="12" width="21.28515625" style="1" customWidth="1"/>
    <col min="13" max="13" width="24.28515625" customWidth="1"/>
  </cols>
  <sheetData>
    <row r="2" spans="1:13" s="51" customFormat="1" ht="18.75" x14ac:dyDescent="0.3">
      <c r="A2" s="87" t="s">
        <v>64</v>
      </c>
      <c r="B2" s="87"/>
      <c r="C2" s="87"/>
      <c r="D2" s="87"/>
      <c r="E2" s="87"/>
      <c r="F2" s="87"/>
      <c r="G2" s="87"/>
      <c r="H2" s="50"/>
      <c r="I2" s="50"/>
      <c r="J2" s="50"/>
      <c r="K2" s="88" t="s">
        <v>4</v>
      </c>
      <c r="L2" s="88"/>
      <c r="M2" s="88"/>
    </row>
    <row r="3" spans="1:13" s="57" customFormat="1" ht="51.75" customHeight="1" x14ac:dyDescent="0.3">
      <c r="A3" s="52"/>
      <c r="B3" s="53" t="s">
        <v>52</v>
      </c>
      <c r="C3" s="52"/>
      <c r="D3" s="52"/>
      <c r="E3" s="52"/>
      <c r="F3" s="52"/>
      <c r="G3" s="52"/>
      <c r="H3" s="54"/>
      <c r="I3" s="54"/>
      <c r="J3" s="54"/>
      <c r="K3" s="55" t="s">
        <v>53</v>
      </c>
      <c r="L3" s="55" t="s">
        <v>54</v>
      </c>
      <c r="M3" s="56" t="s">
        <v>55</v>
      </c>
    </row>
    <row r="4" spans="1:13" x14ac:dyDescent="0.25">
      <c r="A4" s="58" t="s">
        <v>56</v>
      </c>
      <c r="B4" s="55" t="s">
        <v>57</v>
      </c>
      <c r="C4" s="55" t="s">
        <v>58</v>
      </c>
      <c r="D4" s="55" t="s">
        <v>75</v>
      </c>
      <c r="E4" s="11"/>
      <c r="F4" s="59" t="s">
        <v>59</v>
      </c>
      <c r="J4" s="81"/>
      <c r="K4" s="82">
        <v>1</v>
      </c>
      <c r="L4" s="55">
        <v>12</v>
      </c>
      <c r="M4" s="56">
        <f>$B$7*L4</f>
        <v>3</v>
      </c>
    </row>
    <row r="5" spans="1:13" x14ac:dyDescent="0.25">
      <c r="A5" s="73">
        <v>250</v>
      </c>
      <c r="B5" s="60">
        <f>A5*30</f>
        <v>7500</v>
      </c>
      <c r="C5" s="61">
        <f>B5/30</f>
        <v>250</v>
      </c>
      <c r="D5" s="61">
        <f>C5*F9</f>
        <v>262.32876712328766</v>
      </c>
      <c r="E5" s="62"/>
      <c r="F5" s="56">
        <v>365</v>
      </c>
      <c r="J5" s="81"/>
      <c r="K5" s="82">
        <v>2</v>
      </c>
      <c r="L5" s="55">
        <v>14</v>
      </c>
      <c r="M5" s="56">
        <f t="shared" ref="M5:M32" si="0">$B$7*L5</f>
        <v>3.5</v>
      </c>
    </row>
    <row r="6" spans="1:13" x14ac:dyDescent="0.25">
      <c r="A6" s="58" t="s">
        <v>60</v>
      </c>
      <c r="B6" s="70">
        <v>1</v>
      </c>
      <c r="C6" s="63"/>
      <c r="D6" s="63"/>
      <c r="F6" s="56">
        <f>B8</f>
        <v>15</v>
      </c>
      <c r="J6" s="81"/>
      <c r="K6" s="82">
        <v>3</v>
      </c>
      <c r="L6" s="55">
        <v>16</v>
      </c>
      <c r="M6" s="56">
        <f t="shared" si="0"/>
        <v>4</v>
      </c>
    </row>
    <row r="7" spans="1:13" x14ac:dyDescent="0.25">
      <c r="A7" s="58" t="s">
        <v>61</v>
      </c>
      <c r="B7" s="71">
        <v>0.25</v>
      </c>
      <c r="C7" s="64"/>
      <c r="D7" s="65"/>
      <c r="E7" s="66"/>
      <c r="F7" s="56">
        <f>VLOOKUP(B6,K4:M32,3,1)</f>
        <v>3</v>
      </c>
      <c r="J7" s="81"/>
      <c r="K7" s="82">
        <v>4</v>
      </c>
      <c r="L7" s="55">
        <v>18</v>
      </c>
      <c r="M7" s="56">
        <f t="shared" si="0"/>
        <v>4.5</v>
      </c>
    </row>
    <row r="8" spans="1:13" x14ac:dyDescent="0.25">
      <c r="A8" s="58" t="s">
        <v>62</v>
      </c>
      <c r="B8" s="72">
        <v>15</v>
      </c>
      <c r="E8" s="55" t="s">
        <v>48</v>
      </c>
      <c r="F8" s="56">
        <f>F5+F6+F7</f>
        <v>383</v>
      </c>
      <c r="J8" s="81"/>
      <c r="K8" s="82">
        <v>5</v>
      </c>
      <c r="L8" s="55">
        <v>20</v>
      </c>
      <c r="M8" s="56">
        <f t="shared" si="0"/>
        <v>5</v>
      </c>
    </row>
    <row r="9" spans="1:13" x14ac:dyDescent="0.25">
      <c r="E9" s="55" t="s">
        <v>63</v>
      </c>
      <c r="F9" s="84">
        <f>F8/365</f>
        <v>1.0493150684931507</v>
      </c>
      <c r="J9" s="81">
        <v>6</v>
      </c>
      <c r="K9" s="82">
        <v>6</v>
      </c>
      <c r="L9" s="55">
        <v>22</v>
      </c>
      <c r="M9" s="56">
        <f t="shared" si="0"/>
        <v>5.5</v>
      </c>
    </row>
    <row r="10" spans="1:13" x14ac:dyDescent="0.25">
      <c r="J10" s="81">
        <v>11</v>
      </c>
      <c r="K10" s="82">
        <v>8</v>
      </c>
      <c r="L10" s="55">
        <v>22</v>
      </c>
      <c r="M10" s="56">
        <f t="shared" si="0"/>
        <v>5.5</v>
      </c>
    </row>
    <row r="11" spans="1:13" ht="18.75" x14ac:dyDescent="0.3">
      <c r="A11" s="89" t="s">
        <v>65</v>
      </c>
      <c r="B11" s="89"/>
      <c r="C11" s="89"/>
      <c r="D11" s="89"/>
      <c r="E11" s="89"/>
      <c r="F11" s="89"/>
      <c r="G11" s="90"/>
      <c r="J11" s="83">
        <v>16</v>
      </c>
      <c r="K11" s="82">
        <v>9</v>
      </c>
      <c r="L11" s="55">
        <v>22</v>
      </c>
      <c r="M11" s="56">
        <f t="shared" si="0"/>
        <v>5.5</v>
      </c>
    </row>
    <row r="12" spans="1:13" x14ac:dyDescent="0.25">
      <c r="J12" s="81">
        <v>21</v>
      </c>
      <c r="K12" s="82">
        <v>10</v>
      </c>
      <c r="L12" s="55">
        <v>22</v>
      </c>
      <c r="M12" s="56">
        <f t="shared" si="0"/>
        <v>5.5</v>
      </c>
    </row>
    <row r="13" spans="1:13" ht="18.75" x14ac:dyDescent="0.3">
      <c r="A13" s="67"/>
      <c r="B13" s="68"/>
      <c r="C13" s="67"/>
      <c r="D13" s="67"/>
      <c r="E13" s="67"/>
      <c r="F13" s="67"/>
      <c r="G13" s="67"/>
      <c r="J13" s="81">
        <v>26</v>
      </c>
      <c r="K13" s="82">
        <v>11</v>
      </c>
      <c r="L13" s="55">
        <v>24</v>
      </c>
      <c r="M13" s="56">
        <f t="shared" si="0"/>
        <v>6</v>
      </c>
    </row>
    <row r="14" spans="1:13" x14ac:dyDescent="0.25">
      <c r="I14" s="69"/>
      <c r="J14" s="69"/>
      <c r="K14" s="82">
        <v>12</v>
      </c>
      <c r="L14" s="55">
        <v>24</v>
      </c>
      <c r="M14" s="56">
        <f t="shared" si="0"/>
        <v>6</v>
      </c>
    </row>
    <row r="15" spans="1:13" x14ac:dyDescent="0.25">
      <c r="I15" s="69"/>
      <c r="J15" s="69"/>
      <c r="K15" s="82">
        <v>13</v>
      </c>
      <c r="L15" s="55">
        <v>24</v>
      </c>
      <c r="M15" s="56">
        <f t="shared" si="0"/>
        <v>6</v>
      </c>
    </row>
    <row r="16" spans="1:13" x14ac:dyDescent="0.25">
      <c r="I16" s="69"/>
      <c r="J16" s="69"/>
      <c r="K16" s="82">
        <v>14</v>
      </c>
      <c r="L16" s="55">
        <v>24</v>
      </c>
      <c r="M16" s="56">
        <f t="shared" si="0"/>
        <v>6</v>
      </c>
    </row>
    <row r="17" spans="9:13" x14ac:dyDescent="0.25">
      <c r="I17" s="69"/>
      <c r="J17" s="69"/>
      <c r="K17" s="82">
        <v>15</v>
      </c>
      <c r="L17" s="55">
        <v>24</v>
      </c>
      <c r="M17" s="56">
        <f t="shared" si="0"/>
        <v>6</v>
      </c>
    </row>
    <row r="18" spans="9:13" x14ac:dyDescent="0.25">
      <c r="I18" s="69"/>
      <c r="J18" s="69"/>
      <c r="K18" s="82">
        <v>16</v>
      </c>
      <c r="L18" s="55">
        <v>26</v>
      </c>
      <c r="M18" s="56">
        <f t="shared" si="0"/>
        <v>6.5</v>
      </c>
    </row>
    <row r="19" spans="9:13" x14ac:dyDescent="0.25">
      <c r="I19" s="69"/>
      <c r="J19" s="69"/>
      <c r="K19" s="82">
        <v>17</v>
      </c>
      <c r="L19" s="55">
        <v>26</v>
      </c>
      <c r="M19" s="56">
        <f t="shared" si="0"/>
        <v>6.5</v>
      </c>
    </row>
    <row r="20" spans="9:13" x14ac:dyDescent="0.25">
      <c r="I20" s="69"/>
      <c r="J20" s="69"/>
      <c r="K20" s="82">
        <v>18</v>
      </c>
      <c r="L20" s="55">
        <v>26</v>
      </c>
      <c r="M20" s="56">
        <f t="shared" si="0"/>
        <v>6.5</v>
      </c>
    </row>
    <row r="21" spans="9:13" x14ac:dyDescent="0.25">
      <c r="I21" s="69"/>
      <c r="J21" s="69"/>
      <c r="K21" s="82">
        <v>19</v>
      </c>
      <c r="L21" s="55">
        <v>26</v>
      </c>
      <c r="M21" s="56">
        <f t="shared" si="0"/>
        <v>6.5</v>
      </c>
    </row>
    <row r="22" spans="9:13" x14ac:dyDescent="0.25">
      <c r="I22" s="69"/>
      <c r="J22" s="69"/>
      <c r="K22" s="82">
        <v>20</v>
      </c>
      <c r="L22" s="55">
        <v>26</v>
      </c>
      <c r="M22" s="56">
        <f t="shared" si="0"/>
        <v>6.5</v>
      </c>
    </row>
    <row r="23" spans="9:13" x14ac:dyDescent="0.25">
      <c r="I23" s="69"/>
      <c r="J23" s="69"/>
      <c r="K23" s="82">
        <v>21</v>
      </c>
      <c r="L23" s="55">
        <v>28</v>
      </c>
      <c r="M23" s="56">
        <f t="shared" si="0"/>
        <v>7</v>
      </c>
    </row>
    <row r="24" spans="9:13" x14ac:dyDescent="0.25">
      <c r="I24" s="69"/>
      <c r="J24" s="69"/>
      <c r="K24" s="82">
        <v>22</v>
      </c>
      <c r="L24" s="55">
        <v>28</v>
      </c>
      <c r="M24" s="56">
        <f t="shared" si="0"/>
        <v>7</v>
      </c>
    </row>
    <row r="25" spans="9:13" x14ac:dyDescent="0.25">
      <c r="K25" s="82">
        <v>23</v>
      </c>
      <c r="L25" s="55">
        <v>28</v>
      </c>
      <c r="M25" s="56">
        <f t="shared" si="0"/>
        <v>7</v>
      </c>
    </row>
    <row r="26" spans="9:13" x14ac:dyDescent="0.25">
      <c r="K26" s="82">
        <v>24</v>
      </c>
      <c r="L26" s="55">
        <v>28</v>
      </c>
      <c r="M26" s="56">
        <f t="shared" si="0"/>
        <v>7</v>
      </c>
    </row>
    <row r="27" spans="9:13" x14ac:dyDescent="0.25">
      <c r="K27" s="82">
        <v>25</v>
      </c>
      <c r="L27" s="55">
        <v>28</v>
      </c>
      <c r="M27" s="56">
        <f t="shared" si="0"/>
        <v>7</v>
      </c>
    </row>
    <row r="28" spans="9:13" x14ac:dyDescent="0.25">
      <c r="K28" s="82">
        <v>26</v>
      </c>
      <c r="L28" s="55">
        <v>30</v>
      </c>
      <c r="M28" s="56">
        <f t="shared" si="0"/>
        <v>7.5</v>
      </c>
    </row>
    <row r="29" spans="9:13" x14ac:dyDescent="0.25">
      <c r="K29" s="82">
        <v>27</v>
      </c>
      <c r="L29" s="55">
        <v>30</v>
      </c>
      <c r="M29" s="56">
        <f t="shared" si="0"/>
        <v>7.5</v>
      </c>
    </row>
    <row r="30" spans="9:13" x14ac:dyDescent="0.25">
      <c r="K30" s="82">
        <v>28</v>
      </c>
      <c r="L30" s="55">
        <v>30</v>
      </c>
      <c r="M30" s="56">
        <f t="shared" si="0"/>
        <v>7.5</v>
      </c>
    </row>
    <row r="31" spans="9:13" x14ac:dyDescent="0.25">
      <c r="K31" s="82">
        <v>29</v>
      </c>
      <c r="L31" s="55">
        <v>30</v>
      </c>
      <c r="M31" s="56">
        <f t="shared" si="0"/>
        <v>7.5</v>
      </c>
    </row>
    <row r="32" spans="9:13" x14ac:dyDescent="0.25">
      <c r="K32" s="55">
        <v>30</v>
      </c>
      <c r="L32" s="55">
        <v>30</v>
      </c>
      <c r="M32" s="56">
        <f t="shared" si="0"/>
        <v>7.5</v>
      </c>
    </row>
  </sheetData>
  <mergeCells count="3">
    <mergeCell ref="A2:G2"/>
    <mergeCell ref="K2:M2"/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2"/>
  <sheetViews>
    <sheetView showGridLines="0" topLeftCell="A3" workbookViewId="0">
      <selection activeCell="B4" sqref="B4"/>
    </sheetView>
  </sheetViews>
  <sheetFormatPr baseColWidth="10" defaultColWidth="10.85546875" defaultRowHeight="15" x14ac:dyDescent="0.25"/>
  <cols>
    <col min="1" max="1" width="2.7109375" customWidth="1"/>
    <col min="2" max="2" width="31.28515625" bestFit="1" customWidth="1"/>
    <col min="3" max="3" width="21.28515625" style="48" customWidth="1"/>
    <col min="4" max="4" width="26.85546875" customWidth="1"/>
    <col min="5" max="5" width="10.85546875" style="1"/>
    <col min="6" max="6" width="13.140625" style="1" bestFit="1" customWidth="1"/>
    <col min="7" max="7" width="10.85546875" style="1"/>
    <col min="9" max="9" width="48" customWidth="1"/>
    <col min="17" max="17" width="14.85546875" customWidth="1"/>
  </cols>
  <sheetData>
    <row r="3" spans="1:19" ht="21" x14ac:dyDescent="0.35">
      <c r="A3" s="11"/>
      <c r="B3" s="97" t="s">
        <v>74</v>
      </c>
      <c r="C3" s="97"/>
      <c r="D3" s="97"/>
      <c r="E3" s="97"/>
      <c r="F3" s="97"/>
      <c r="G3" s="97"/>
      <c r="I3" s="1" t="s">
        <v>51</v>
      </c>
    </row>
    <row r="4" spans="1:19" ht="15.75" thickBot="1" x14ac:dyDescent="0.3">
      <c r="A4" s="11"/>
      <c r="B4" s="11"/>
      <c r="C4" s="12"/>
      <c r="F4" s="1" t="s">
        <v>11</v>
      </c>
      <c r="G4" s="1" t="s">
        <v>12</v>
      </c>
    </row>
    <row r="5" spans="1:19" ht="15.75" thickBot="1" x14ac:dyDescent="0.3">
      <c r="A5" s="11"/>
      <c r="B5" s="13" t="s">
        <v>13</v>
      </c>
      <c r="C5" s="78">
        <v>30</v>
      </c>
      <c r="D5" s="14" t="s">
        <v>14</v>
      </c>
      <c r="E5" s="49">
        <v>96.22</v>
      </c>
      <c r="F5" s="13">
        <f>E5*3</f>
        <v>288.65999999999997</v>
      </c>
      <c r="G5" s="15">
        <f>E6-F5</f>
        <v>-26.331232876712306</v>
      </c>
    </row>
    <row r="6" spans="1:19" ht="48" thickBot="1" x14ac:dyDescent="0.3">
      <c r="A6" s="11"/>
      <c r="B6" s="13" t="s">
        <v>15</v>
      </c>
      <c r="C6" s="16">
        <f>'PLANTILLA S.B.C.'!A5</f>
        <v>250</v>
      </c>
      <c r="D6" s="14">
        <f>'PLANTILLA S.B.C.'!F9</f>
        <v>1.0493150684931507</v>
      </c>
      <c r="E6" s="17">
        <f>'PLANTILLA S.B.C.'!D5</f>
        <v>262.32876712328766</v>
      </c>
      <c r="G6" s="18"/>
      <c r="I6" s="19" t="s">
        <v>16</v>
      </c>
      <c r="Q6" s="98" t="s">
        <v>17</v>
      </c>
      <c r="R6" s="98"/>
    </row>
    <row r="7" spans="1:19" ht="35.25" thickBot="1" x14ac:dyDescent="0.3">
      <c r="A7" s="11"/>
      <c r="B7" s="20" t="s">
        <v>18</v>
      </c>
      <c r="C7" s="21"/>
      <c r="Q7" s="22" t="s">
        <v>19</v>
      </c>
      <c r="R7" s="22" t="s">
        <v>20</v>
      </c>
    </row>
    <row r="8" spans="1:19" ht="18" thickBot="1" x14ac:dyDescent="0.3">
      <c r="A8" s="11"/>
      <c r="B8" s="11"/>
      <c r="C8" s="12"/>
      <c r="Q8" s="23" t="s">
        <v>21</v>
      </c>
      <c r="R8" s="23">
        <v>0.54354999999999998</v>
      </c>
      <c r="S8">
        <v>0.5</v>
      </c>
    </row>
    <row r="9" spans="1:19" ht="18.75" thickTop="1" thickBot="1" x14ac:dyDescent="0.3">
      <c r="A9" s="24"/>
      <c r="B9" s="13" t="s">
        <v>22</v>
      </c>
      <c r="C9" s="25" t="s">
        <v>23</v>
      </c>
      <c r="D9" s="99" t="s">
        <v>24</v>
      </c>
      <c r="E9" s="99"/>
      <c r="F9" s="26" t="s">
        <v>25</v>
      </c>
      <c r="G9" s="26" t="s">
        <v>26</v>
      </c>
      <c r="Q9" s="23" t="s">
        <v>27</v>
      </c>
      <c r="R9" s="23">
        <v>1.1306499999999999</v>
      </c>
    </row>
    <row r="10" spans="1:19" ht="46.5" thickTop="1" thickBot="1" x14ac:dyDescent="0.3">
      <c r="A10" s="11"/>
      <c r="B10" s="27" t="s">
        <v>28</v>
      </c>
      <c r="C10" s="28" t="s">
        <v>29</v>
      </c>
      <c r="D10" s="100">
        <v>0</v>
      </c>
      <c r="E10" s="101"/>
      <c r="F10" s="29" t="s">
        <v>30</v>
      </c>
      <c r="G10" s="30">
        <v>0</v>
      </c>
      <c r="Q10" s="23" t="s">
        <v>31</v>
      </c>
      <c r="R10" s="23">
        <v>2.5983999999999998</v>
      </c>
    </row>
    <row r="11" spans="1:19" ht="46.5" thickTop="1" thickBot="1" x14ac:dyDescent="0.3">
      <c r="A11" s="11"/>
      <c r="B11" s="102" t="s">
        <v>32</v>
      </c>
      <c r="C11" s="103" t="s">
        <v>33</v>
      </c>
      <c r="D11" s="31" t="s">
        <v>34</v>
      </c>
      <c r="E11" s="32">
        <v>0</v>
      </c>
      <c r="F11" s="29" t="s">
        <v>35</v>
      </c>
      <c r="G11" s="26">
        <v>0</v>
      </c>
      <c r="Q11" s="23" t="s">
        <v>36</v>
      </c>
      <c r="R11" s="23">
        <v>4.6532499999999999</v>
      </c>
    </row>
    <row r="12" spans="1:19" ht="46.5" thickTop="1" thickBot="1" x14ac:dyDescent="0.3">
      <c r="A12" s="11"/>
      <c r="B12" s="102"/>
      <c r="C12" s="103"/>
      <c r="D12" s="33" t="s">
        <v>37</v>
      </c>
      <c r="E12" s="34">
        <v>4.0000000000000001E-3</v>
      </c>
      <c r="F12" s="30" t="s">
        <v>38</v>
      </c>
      <c r="G12" s="35">
        <f>E12*C5*G5</f>
        <v>-3.1597479452054764</v>
      </c>
      <c r="H12" s="36"/>
      <c r="Q12" s="37" t="s">
        <v>39</v>
      </c>
      <c r="R12" s="37">
        <v>7.5887500000000001</v>
      </c>
    </row>
    <row r="13" spans="1:19" ht="46.5" thickTop="1" thickBot="1" x14ac:dyDescent="0.3">
      <c r="A13" s="11"/>
      <c r="B13" s="102"/>
      <c r="C13" s="38" t="s">
        <v>40</v>
      </c>
      <c r="D13" s="104">
        <v>3.7499999999999999E-3</v>
      </c>
      <c r="E13" s="104"/>
      <c r="F13" s="30" t="s">
        <v>41</v>
      </c>
      <c r="G13" s="35">
        <f>D13*C5*E6</f>
        <v>29.511986301369859</v>
      </c>
    </row>
    <row r="14" spans="1:19" ht="16.5" thickTop="1" thickBot="1" x14ac:dyDescent="0.3">
      <c r="B14" s="102"/>
      <c r="C14" s="39" t="s">
        <v>42</v>
      </c>
      <c r="D14" s="93">
        <v>2.5000000000000001E-3</v>
      </c>
      <c r="E14" s="93"/>
      <c r="F14" s="26" t="s">
        <v>41</v>
      </c>
      <c r="G14" s="35">
        <f>D14*C5*E6</f>
        <v>19.674657534246574</v>
      </c>
    </row>
    <row r="15" spans="1:19" ht="16.5" thickTop="1" thickBot="1" x14ac:dyDescent="0.3">
      <c r="B15" s="40" t="s">
        <v>43</v>
      </c>
      <c r="C15" s="41" t="s">
        <v>29</v>
      </c>
      <c r="D15" s="91">
        <v>6.2500000000000003E-3</v>
      </c>
      <c r="E15" s="91"/>
      <c r="F15" s="42" t="s">
        <v>41</v>
      </c>
      <c r="G15" s="43">
        <f>D15*C5*E6</f>
        <v>49.186643835616437</v>
      </c>
    </row>
    <row r="16" spans="1:19" ht="16.5" thickTop="1" thickBot="1" x14ac:dyDescent="0.3">
      <c r="B16" s="92" t="s">
        <v>44</v>
      </c>
      <c r="C16" s="39" t="s">
        <v>45</v>
      </c>
      <c r="D16" s="93">
        <v>0</v>
      </c>
      <c r="E16" s="93"/>
      <c r="F16" s="26" t="s">
        <v>41</v>
      </c>
      <c r="G16" s="44">
        <f>D16*C5*E6</f>
        <v>0</v>
      </c>
    </row>
    <row r="17" spans="2:9" ht="16.5" thickTop="1" thickBot="1" x14ac:dyDescent="0.3">
      <c r="B17" s="92"/>
      <c r="C17" s="39" t="s">
        <v>46</v>
      </c>
      <c r="D17" s="94">
        <v>1.125E-2</v>
      </c>
      <c r="E17" s="94"/>
      <c r="F17" s="26" t="s">
        <v>41</v>
      </c>
      <c r="G17" s="35">
        <f>D17*C5*E6</f>
        <v>88.535958904109577</v>
      </c>
    </row>
    <row r="18" spans="2:9" ht="16.5" thickTop="1" thickBot="1" x14ac:dyDescent="0.3">
      <c r="B18" s="45" t="s">
        <v>47</v>
      </c>
      <c r="C18" s="39" t="s">
        <v>33</v>
      </c>
      <c r="D18" s="93">
        <v>0</v>
      </c>
      <c r="E18" s="93"/>
      <c r="F18" s="26" t="s">
        <v>41</v>
      </c>
      <c r="G18" s="26"/>
    </row>
    <row r="19" spans="2:9" ht="17.25" thickTop="1" thickBot="1" x14ac:dyDescent="0.3">
      <c r="B19" s="45"/>
      <c r="C19" s="39"/>
      <c r="D19" s="95">
        <f>SUM(D13:E18)</f>
        <v>2.375E-2</v>
      </c>
      <c r="E19" s="96"/>
      <c r="F19" s="26" t="s">
        <v>48</v>
      </c>
      <c r="G19" s="46">
        <f>G18+G17+G16+G15+G14+G13+G12</f>
        <v>183.74949863013697</v>
      </c>
      <c r="I19" s="47" t="s">
        <v>49</v>
      </c>
    </row>
    <row r="20" spans="2:9" ht="15.75" thickTop="1" x14ac:dyDescent="0.25">
      <c r="B20" t="s">
        <v>50</v>
      </c>
      <c r="E20" s="18"/>
    </row>
    <row r="21" spans="2:9" x14ac:dyDescent="0.25">
      <c r="D21" s="36"/>
      <c r="E21" s="18"/>
    </row>
    <row r="22" spans="2:9" x14ac:dyDescent="0.25">
      <c r="E22" s="18"/>
    </row>
  </sheetData>
  <mergeCells count="14">
    <mergeCell ref="D19:E19"/>
    <mergeCell ref="B3:G3"/>
    <mergeCell ref="Q6:R6"/>
    <mergeCell ref="D9:E9"/>
    <mergeCell ref="D10:E10"/>
    <mergeCell ref="B11:B14"/>
    <mergeCell ref="C11:C12"/>
    <mergeCell ref="D13:E13"/>
    <mergeCell ref="D14:E14"/>
    <mergeCell ref="D15:E15"/>
    <mergeCell ref="B16:B17"/>
    <mergeCell ref="D16:E16"/>
    <mergeCell ref="D17:E17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showGridLines="0" workbookViewId="0">
      <selection activeCell="C7" sqref="C7"/>
    </sheetView>
  </sheetViews>
  <sheetFormatPr baseColWidth="10" defaultColWidth="10.85546875" defaultRowHeight="15" x14ac:dyDescent="0.25"/>
  <cols>
    <col min="1" max="1" width="2.7109375" customWidth="1"/>
    <col min="2" max="2" width="31.28515625" bestFit="1" customWidth="1"/>
    <col min="3" max="3" width="21.28515625" style="48" customWidth="1"/>
    <col min="4" max="4" width="26.85546875" customWidth="1"/>
    <col min="5" max="5" width="11.7109375" style="1" customWidth="1"/>
    <col min="6" max="6" width="13.140625" style="1" bestFit="1" customWidth="1"/>
    <col min="7" max="7" width="17.42578125" style="1" customWidth="1"/>
    <col min="9" max="9" width="48" customWidth="1"/>
  </cols>
  <sheetData>
    <row r="3" spans="1:10" ht="21" x14ac:dyDescent="0.35">
      <c r="A3" s="11"/>
      <c r="B3" s="97" t="s">
        <v>66</v>
      </c>
      <c r="C3" s="97"/>
      <c r="D3" s="97"/>
      <c r="E3" s="97"/>
      <c r="F3" s="97"/>
      <c r="G3" s="97"/>
    </row>
    <row r="4" spans="1:10" ht="15.75" thickBot="1" x14ac:dyDescent="0.3">
      <c r="A4" s="11"/>
      <c r="B4" s="11"/>
      <c r="C4" s="12"/>
      <c r="F4" s="1" t="s">
        <v>11</v>
      </c>
      <c r="G4" s="1" t="s">
        <v>12</v>
      </c>
    </row>
    <row r="5" spans="1:10" ht="15.75" thickBot="1" x14ac:dyDescent="0.3">
      <c r="A5" s="11"/>
      <c r="B5" s="77" t="s">
        <v>13</v>
      </c>
      <c r="C5" s="78">
        <v>30</v>
      </c>
      <c r="D5" s="14" t="s">
        <v>14</v>
      </c>
      <c r="E5" s="13">
        <v>96.22</v>
      </c>
      <c r="F5" s="13">
        <f>E5*3</f>
        <v>288.65999999999997</v>
      </c>
      <c r="G5" s="15">
        <f>E6-F5</f>
        <v>-26.331232876712306</v>
      </c>
    </row>
    <row r="6" spans="1:10" ht="48" thickBot="1" x14ac:dyDescent="0.3">
      <c r="A6" s="11"/>
      <c r="B6" s="13" t="s">
        <v>15</v>
      </c>
      <c r="C6" s="16">
        <f>'PLANTILLA S.B.C.'!C5</f>
        <v>250</v>
      </c>
      <c r="D6" s="14">
        <f>'PLANTILLA S.B.C.'!F9</f>
        <v>1.0493150684931507</v>
      </c>
      <c r="E6" s="79">
        <f>'PLANTILLA S.B.C.'!D5</f>
        <v>262.32876712328766</v>
      </c>
      <c r="G6" s="18"/>
      <c r="I6" s="19" t="s">
        <v>16</v>
      </c>
    </row>
    <row r="7" spans="1:10" ht="15.75" thickBot="1" x14ac:dyDescent="0.3">
      <c r="A7" s="11"/>
      <c r="B7" s="20" t="s">
        <v>67</v>
      </c>
      <c r="C7" s="80">
        <v>5.0000000000000001E-3</v>
      </c>
      <c r="D7" t="s">
        <v>73</v>
      </c>
    </row>
    <row r="8" spans="1:10" ht="15.75" thickBot="1" x14ac:dyDescent="0.3">
      <c r="A8" s="11"/>
      <c r="B8" s="11"/>
      <c r="C8" s="12"/>
    </row>
    <row r="9" spans="1:10" ht="18.75" thickTop="1" thickBot="1" x14ac:dyDescent="0.3">
      <c r="A9" s="24"/>
      <c r="B9" s="13" t="s">
        <v>22</v>
      </c>
      <c r="C9" s="25" t="s">
        <v>23</v>
      </c>
      <c r="D9" s="99" t="s">
        <v>68</v>
      </c>
      <c r="E9" s="99"/>
      <c r="F9" s="26" t="s">
        <v>25</v>
      </c>
      <c r="G9" s="26" t="s">
        <v>26</v>
      </c>
      <c r="I9" s="98" t="s">
        <v>17</v>
      </c>
      <c r="J9" s="98"/>
    </row>
    <row r="10" spans="1:10" ht="46.5" thickTop="1" thickBot="1" x14ac:dyDescent="0.3">
      <c r="A10" s="11"/>
      <c r="B10" s="27" t="s">
        <v>28</v>
      </c>
      <c r="C10" s="28" t="s">
        <v>29</v>
      </c>
      <c r="D10" s="100" t="s">
        <v>69</v>
      </c>
      <c r="E10" s="101"/>
      <c r="F10" s="29" t="s">
        <v>30</v>
      </c>
      <c r="G10" s="74">
        <f>E6*C5*C7</f>
        <v>39.349315068493155</v>
      </c>
      <c r="I10" s="22" t="s">
        <v>19</v>
      </c>
      <c r="J10" s="22" t="s">
        <v>20</v>
      </c>
    </row>
    <row r="11" spans="1:10" ht="46.5" thickTop="1" thickBot="1" x14ac:dyDescent="0.3">
      <c r="A11" s="11"/>
      <c r="B11" s="102" t="s">
        <v>32</v>
      </c>
      <c r="C11" s="103" t="s">
        <v>33</v>
      </c>
      <c r="D11" s="31" t="s">
        <v>34</v>
      </c>
      <c r="E11" s="32">
        <v>0.20399999999999999</v>
      </c>
      <c r="F11" s="29" t="s">
        <v>35</v>
      </c>
      <c r="G11" s="75">
        <f>E5*C5*E11</f>
        <v>588.8664</v>
      </c>
      <c r="I11" s="23" t="s">
        <v>21</v>
      </c>
      <c r="J11" s="23">
        <v>0.54354999999999998</v>
      </c>
    </row>
    <row r="12" spans="1:10" ht="46.5" thickTop="1" thickBot="1" x14ac:dyDescent="0.3">
      <c r="A12" s="11"/>
      <c r="B12" s="102"/>
      <c r="C12" s="103"/>
      <c r="D12" s="33" t="s">
        <v>37</v>
      </c>
      <c r="E12" s="34">
        <v>1.0999999999999999E-2</v>
      </c>
      <c r="F12" s="30" t="s">
        <v>38</v>
      </c>
      <c r="G12" s="75">
        <f>((E6-F5)*E12*C5)</f>
        <v>-8.6893068493150611</v>
      </c>
      <c r="H12" s="36"/>
      <c r="I12" s="23" t="s">
        <v>27</v>
      </c>
      <c r="J12" s="23">
        <v>1.1306499999999999</v>
      </c>
    </row>
    <row r="13" spans="1:10" ht="46.5" thickTop="1" thickBot="1" x14ac:dyDescent="0.3">
      <c r="A13" s="11"/>
      <c r="B13" s="102"/>
      <c r="C13" s="38" t="s">
        <v>40</v>
      </c>
      <c r="D13" s="104">
        <v>1.0500000000000001E-2</v>
      </c>
      <c r="E13" s="104"/>
      <c r="F13" s="30" t="s">
        <v>41</v>
      </c>
      <c r="G13" s="75">
        <f>D13*C5*E6</f>
        <v>82.63356164383562</v>
      </c>
      <c r="I13" s="23" t="s">
        <v>31</v>
      </c>
      <c r="J13" s="23">
        <v>2.5983999999999998</v>
      </c>
    </row>
    <row r="14" spans="1:10" ht="18.75" thickTop="1" thickBot="1" x14ac:dyDescent="0.3">
      <c r="B14" s="102"/>
      <c r="C14" s="39" t="s">
        <v>42</v>
      </c>
      <c r="D14" s="91">
        <v>7.0000000000000001E-3</v>
      </c>
      <c r="E14" s="91"/>
      <c r="F14" s="26" t="s">
        <v>41</v>
      </c>
      <c r="G14" s="75">
        <f>D14*C5*E6</f>
        <v>55.089041095890408</v>
      </c>
      <c r="I14" s="23" t="s">
        <v>36</v>
      </c>
      <c r="J14" s="23">
        <v>4.6532499999999999</v>
      </c>
    </row>
    <row r="15" spans="1:10" ht="18.75" thickTop="1" thickBot="1" x14ac:dyDescent="0.3">
      <c r="B15" s="40" t="s">
        <v>43</v>
      </c>
      <c r="C15" s="41" t="s">
        <v>29</v>
      </c>
      <c r="D15" s="91">
        <v>1.7500000000000002E-2</v>
      </c>
      <c r="E15" s="91"/>
      <c r="F15" s="42" t="s">
        <v>41</v>
      </c>
      <c r="G15" s="76">
        <f>D15*C5*E6</f>
        <v>137.72260273972603</v>
      </c>
      <c r="I15" s="37" t="s">
        <v>39</v>
      </c>
      <c r="J15" s="37">
        <v>7.5887500000000001</v>
      </c>
    </row>
    <row r="16" spans="1:10" ht="16.5" thickTop="1" thickBot="1" x14ac:dyDescent="0.3">
      <c r="B16" s="92" t="s">
        <v>44</v>
      </c>
      <c r="C16" s="39" t="s">
        <v>70</v>
      </c>
      <c r="D16" s="93">
        <v>0.01</v>
      </c>
      <c r="E16" s="93"/>
      <c r="F16" s="26" t="s">
        <v>41</v>
      </c>
      <c r="G16" s="75">
        <f>D16*C5*E6</f>
        <v>78.698630136986296</v>
      </c>
    </row>
    <row r="17" spans="2:9" ht="16.5" thickTop="1" thickBot="1" x14ac:dyDescent="0.3">
      <c r="B17" s="92"/>
      <c r="C17" s="39" t="s">
        <v>45</v>
      </c>
      <c r="D17" s="105">
        <v>0.02</v>
      </c>
      <c r="E17" s="94"/>
      <c r="F17" s="26" t="s">
        <v>41</v>
      </c>
      <c r="G17" s="75">
        <f>D17*C5*E6</f>
        <v>157.39726027397259</v>
      </c>
    </row>
    <row r="18" spans="2:9" ht="16.5" thickTop="1" thickBot="1" x14ac:dyDescent="0.3">
      <c r="B18" s="45" t="s">
        <v>47</v>
      </c>
      <c r="C18" s="39" t="s">
        <v>71</v>
      </c>
      <c r="D18" s="93">
        <v>3.15E-2</v>
      </c>
      <c r="E18" s="93"/>
      <c r="F18" s="26" t="s">
        <v>41</v>
      </c>
      <c r="G18" s="75">
        <f>D18*C5*E6</f>
        <v>247.90068493150685</v>
      </c>
    </row>
    <row r="19" spans="2:9" ht="16.5" thickTop="1" thickBot="1" x14ac:dyDescent="0.3">
      <c r="B19" s="45" t="s">
        <v>72</v>
      </c>
      <c r="C19" s="39" t="s">
        <v>42</v>
      </c>
      <c r="D19" s="106">
        <v>0.05</v>
      </c>
      <c r="E19" s="107"/>
      <c r="F19" s="26"/>
      <c r="G19" s="75">
        <f>D19*C5*E6</f>
        <v>393.49315068493149</v>
      </c>
    </row>
    <row r="20" spans="2:9" ht="17.25" thickTop="1" thickBot="1" x14ac:dyDescent="0.3">
      <c r="B20" s="45"/>
      <c r="C20" s="39"/>
      <c r="D20" s="95">
        <f>SUM(D13:E19)</f>
        <v>0.14650000000000002</v>
      </c>
      <c r="E20" s="96"/>
      <c r="F20" s="26" t="s">
        <v>48</v>
      </c>
      <c r="G20" s="46">
        <f>G18+G17+G16+G15+G14+G13+G12+G11+G10+G19</f>
        <v>1772.4613397260273</v>
      </c>
      <c r="I20" s="47" t="s">
        <v>49</v>
      </c>
    </row>
    <row r="21" spans="2:9" ht="15.75" thickTop="1" x14ac:dyDescent="0.25">
      <c r="B21" t="s">
        <v>50</v>
      </c>
      <c r="E21" s="18"/>
    </row>
    <row r="22" spans="2:9" x14ac:dyDescent="0.25">
      <c r="D22" s="36"/>
      <c r="E22" s="18"/>
    </row>
    <row r="23" spans="2:9" x14ac:dyDescent="0.25">
      <c r="E23" s="18"/>
    </row>
  </sheetData>
  <mergeCells count="15">
    <mergeCell ref="B3:G3"/>
    <mergeCell ref="D9:E9"/>
    <mergeCell ref="D10:E10"/>
    <mergeCell ref="B11:B14"/>
    <mergeCell ref="C11:C12"/>
    <mergeCell ref="D13:E13"/>
    <mergeCell ref="D14:E14"/>
    <mergeCell ref="D20:E20"/>
    <mergeCell ref="I9:J9"/>
    <mergeCell ref="D15:E15"/>
    <mergeCell ref="B16:B17"/>
    <mergeCell ref="D16:E16"/>
    <mergeCell ref="D17:E17"/>
    <mergeCell ref="D18:E18"/>
    <mergeCell ref="D19:E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INTEGRACIÓN</vt:lpstr>
      <vt:lpstr>PLANTILLA S.B.C.</vt:lpstr>
      <vt:lpstr>IMSS OBRERO</vt:lpstr>
      <vt:lpstr>IMSS PATRONAL </vt:lpstr>
      <vt:lpstr>NOMINA MASIVA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decoslipk@hotmail.com</dc:creator>
  <cp:lastModifiedBy>decoslipk@hotmail.com</cp:lastModifiedBy>
  <dcterms:created xsi:type="dcterms:W3CDTF">2022-12-23T06:32:31Z</dcterms:created>
  <dcterms:modified xsi:type="dcterms:W3CDTF">2022-12-29T00:52:20Z</dcterms:modified>
</cp:coreProperties>
</file>